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genan.sharepoint.com/sites/Front/MyPageDoc/LVT/GENAN SAFE/GENAN SAFE kalkulator/"/>
    </mc:Choice>
  </mc:AlternateContent>
  <xr:revisionPtr revIDLastSave="60" documentId="8_{4617BC17-CC44-4D20-A6C2-F0CE6820CD5C}" xr6:coauthVersionLast="47" xr6:coauthVersionMax="47" xr10:uidLastSave="{A8E31029-2034-4D33-AD8D-D9B530C84CF8}"/>
  <bookViews>
    <workbookView xWindow="-120" yWindow="-120" windowWidth="29040" windowHeight="17640" xr2:uid="{A1086160-F4EA-4B06-BF56-6879641C2DFE}"/>
  </bookViews>
  <sheets>
    <sheet name="PELLETS 4.2_5 vs. U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28" i="1"/>
  <c r="M12" i="1" l="1"/>
  <c r="F12" i="1"/>
  <c r="M11" i="1"/>
  <c r="F11" i="1"/>
  <c r="E18" i="1" l="1"/>
  <c r="L18" i="1"/>
  <c r="D29" i="1" s="1"/>
  <c r="Q18" i="1" l="1"/>
  <c r="S14" i="1"/>
  <c r="D28" i="1"/>
  <c r="S16" i="1"/>
  <c r="S12" i="1"/>
  <c r="S15" i="1"/>
  <c r="S18" i="1" l="1"/>
</calcChain>
</file>

<file path=xl/sharedStrings.xml><?xml version="1.0" encoding="utf-8"?>
<sst xmlns="http://schemas.openxmlformats.org/spreadsheetml/2006/main" count="34" uniqueCount="24">
  <si>
    <t>Material price</t>
  </si>
  <si>
    <t>Base material</t>
  </si>
  <si>
    <t>EUR/kg</t>
  </si>
  <si>
    <t xml:space="preserve">PU      weight % </t>
  </si>
  <si>
    <t xml:space="preserve">PU       weight % </t>
  </si>
  <si>
    <t>Price difference (%)</t>
  </si>
  <si>
    <t xml:space="preserve">Material Price Calculator  </t>
  </si>
  <si>
    <t>Total EUR (GENAN ULTRA COARSE)</t>
  </si>
  <si>
    <t>Height in mm</t>
  </si>
  <si>
    <t>TAKE NOTE THAT ABOVE VALUES ARE INDICATIVE ONLY, AND THAT GENAN TAKES NO RESPONSIBILITY FOR VALUES AND PRICES CALCULATED.</t>
  </si>
  <si>
    <r>
      <t>Density  incl. PU kg/m</t>
    </r>
    <r>
      <rPr>
        <vertAlign val="superscript"/>
        <sz val="12"/>
        <color rgb="FF003246"/>
        <rFont val="Montserrat"/>
        <family val="3"/>
      </rPr>
      <t>3</t>
    </r>
  </si>
  <si>
    <r>
      <t>Density incl. PU kg/m</t>
    </r>
    <r>
      <rPr>
        <vertAlign val="superscript"/>
        <sz val="12"/>
        <color rgb="FF003246"/>
        <rFont val="Montserrat"/>
        <family val="3"/>
      </rPr>
      <t>3</t>
    </r>
  </si>
  <si>
    <t>Values in all green fields may be changed for a more project-specific calculation.</t>
  </si>
  <si>
    <t>Base layer</t>
  </si>
  <si>
    <t>GENAN PELLETS 4.2 / 5 compared to GENAN ULTRA COARSE</t>
  </si>
  <si>
    <t>GENAN PELLETS 4.2 / 5</t>
  </si>
  <si>
    <t>Total EUR (GENAN PELLETS 4.2 / 5)</t>
  </si>
  <si>
    <t>GENAN ULTRA COARSE</t>
  </si>
  <si>
    <t xml:space="preserve">GENAN PELLETS 4.2 / 5 </t>
  </si>
  <si>
    <t>PU</t>
  </si>
  <si>
    <r>
      <t>Material price EUR/m</t>
    </r>
    <r>
      <rPr>
        <vertAlign val="superscript"/>
        <sz val="12"/>
        <color rgb="FF003246"/>
        <rFont val="Montserrat"/>
        <family val="3"/>
      </rPr>
      <t>2</t>
    </r>
  </si>
  <si>
    <r>
      <t>Total m</t>
    </r>
    <r>
      <rPr>
        <vertAlign val="superscript"/>
        <sz val="12"/>
        <color rgb="FF003246"/>
        <rFont val="Montserrat"/>
        <family val="3"/>
      </rPr>
      <t>2</t>
    </r>
  </si>
  <si>
    <r>
      <t>EUR difference per m</t>
    </r>
    <r>
      <rPr>
        <vertAlign val="superscript"/>
        <sz val="12"/>
        <color rgb="FF003246"/>
        <rFont val="Montserrat"/>
        <family val="3"/>
      </rPr>
      <t>2</t>
    </r>
  </si>
  <si>
    <r>
      <t>Kg/m</t>
    </r>
    <r>
      <rPr>
        <vertAlign val="superscript"/>
        <sz val="12"/>
        <color rgb="FF003246"/>
        <rFont val="Montserrat"/>
        <family val="3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</si>
</sst>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ontserrat"/>
      <family val="3"/>
    </font>
    <font>
      <sz val="12"/>
      <color rgb="FF003246"/>
      <name val="Montserrat"/>
      <family val="3"/>
    </font>
    <font>
      <sz val="12"/>
      <color theme="0"/>
      <name val="Montserrat"/>
      <family val="3"/>
    </font>
    <font>
      <vertAlign val="superscript"/>
      <sz val="12"/>
      <color rgb="FF003246"/>
      <name val="Montserrat"/>
      <family val="3"/>
    </font>
    <font>
      <sz val="16"/>
      <color rgb="FF003246"/>
      <name val="Montserrat"/>
      <family val="3"/>
    </font>
    <font>
      <b/>
      <sz val="20"/>
      <color rgb="FF003246"/>
      <name val="Montserrat"/>
      <family val="3"/>
    </font>
    <font>
      <sz val="14"/>
      <color theme="0"/>
      <name val="Montserrat"/>
      <family val="3"/>
    </font>
    <font>
      <sz val="16"/>
      <color theme="0"/>
      <name val="Montserrat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8787"/>
        <bgColor indexed="64"/>
      </patternFill>
    </fill>
    <fill>
      <patternFill patternType="solid">
        <fgColor rgb="FFFAAF41"/>
        <bgColor indexed="64"/>
      </patternFill>
    </fill>
    <fill>
      <patternFill patternType="solid">
        <fgColor rgb="FF00465F"/>
        <bgColor indexed="64"/>
      </patternFill>
    </fill>
    <fill>
      <patternFill patternType="lightUp">
        <bgColor rgb="FF3C8787"/>
      </patternFill>
    </fill>
    <fill>
      <patternFill patternType="solid">
        <fgColor rgb="FFAAAAAA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0" fontId="3" fillId="0" borderId="0" xfId="0" applyFont="1"/>
    <xf numFmtId="0" fontId="2" fillId="3" borderId="0" xfId="0" applyFont="1" applyFill="1" applyBorder="1"/>
    <xf numFmtId="0" fontId="2" fillId="3" borderId="0" xfId="0" applyFont="1" applyFill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0" fontId="2" fillId="0" borderId="0" xfId="0" applyFont="1" applyFill="1" applyBorder="1"/>
    <xf numFmtId="0" fontId="4" fillId="3" borderId="0" xfId="0" applyFont="1" applyFill="1" applyBorder="1"/>
    <xf numFmtId="0" fontId="4" fillId="3" borderId="0" xfId="0" applyFont="1" applyFill="1"/>
    <xf numFmtId="0" fontId="3" fillId="0" borderId="0" xfId="0" applyFont="1" applyFill="1" applyBorder="1"/>
    <xf numFmtId="0" fontId="3" fillId="0" borderId="6" xfId="0" applyFont="1" applyFill="1" applyBorder="1"/>
    <xf numFmtId="0" fontId="3" fillId="0" borderId="4" xfId="0" applyFont="1" applyFill="1" applyBorder="1"/>
    <xf numFmtId="0" fontId="2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7" xfId="0" applyFont="1" applyFill="1" applyBorder="1" applyAlignment="1"/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2" borderId="30" xfId="0" applyFont="1" applyFill="1" applyBorder="1"/>
    <xf numFmtId="165" fontId="3" fillId="2" borderId="31" xfId="0" applyNumberFormat="1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2" borderId="7" xfId="0" applyFont="1" applyFill="1" applyBorder="1"/>
    <xf numFmtId="165" fontId="3" fillId="2" borderId="5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9" xfId="0" applyFont="1" applyFill="1" applyBorder="1"/>
    <xf numFmtId="0" fontId="4" fillId="3" borderId="5" xfId="0" applyFont="1" applyFill="1" applyBorder="1" applyAlignment="1" applyProtection="1">
      <alignment vertical="center"/>
      <protection locked="0"/>
    </xf>
    <xf numFmtId="2" fontId="4" fillId="3" borderId="7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/>
    <xf numFmtId="165" fontId="3" fillId="2" borderId="27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7" xfId="0" applyFont="1" applyFill="1" applyBorder="1" applyAlignment="1">
      <alignment horizontal="left" vertical="center"/>
    </xf>
    <xf numFmtId="0" fontId="3" fillId="0" borderId="32" xfId="0" applyFont="1" applyFill="1" applyBorder="1"/>
    <xf numFmtId="0" fontId="3" fillId="0" borderId="21" xfId="0" applyFont="1" applyFill="1" applyBorder="1" applyAlignment="1">
      <alignment vertical="center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>
      <alignment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6" borderId="28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/>
    <xf numFmtId="0" fontId="3" fillId="0" borderId="7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2" fontId="4" fillId="5" borderId="1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2" fontId="2" fillId="4" borderId="1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2" fontId="2" fillId="0" borderId="0" xfId="0" applyNumberFormat="1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/>
    <xf numFmtId="0" fontId="6" fillId="0" borderId="0" xfId="0" applyFont="1"/>
    <xf numFmtId="0" fontId="7" fillId="0" borderId="0" xfId="0" applyFont="1"/>
    <xf numFmtId="0" fontId="9" fillId="3" borderId="0" xfId="0" applyFont="1" applyFill="1" applyBorder="1"/>
    <xf numFmtId="0" fontId="8" fillId="3" borderId="0" xfId="0" applyFont="1" applyFill="1"/>
    <xf numFmtId="10" fontId="3" fillId="0" borderId="5" xfId="2" applyNumberFormat="1" applyFont="1" applyBorder="1" applyAlignment="1">
      <alignment horizontal="right" vertical="center"/>
    </xf>
    <xf numFmtId="2" fontId="3" fillId="0" borderId="5" xfId="1" applyNumberFormat="1" applyFont="1" applyBorder="1" applyAlignment="1">
      <alignment vertical="center"/>
    </xf>
    <xf numFmtId="2" fontId="3" fillId="0" borderId="29" xfId="1" applyNumberFormat="1" applyFont="1" applyBorder="1" applyAlignment="1">
      <alignment vertical="center"/>
    </xf>
    <xf numFmtId="2" fontId="4" fillId="7" borderId="5" xfId="1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</cellXfs>
  <cellStyles count="3">
    <cellStyle name="Komma" xfId="1" builtinId="3"/>
    <cellStyle name="Normal" xfId="0" builtinId="0"/>
    <cellStyle name="Procent" xfId="2" builtinId="5"/>
  </cellStyles>
  <dxfs count="2">
    <dxf>
      <font>
        <color theme="0"/>
      </font>
      <fill>
        <patternFill>
          <bgColor rgb="FF00465F"/>
        </patternFill>
      </fill>
    </dxf>
    <dxf>
      <font>
        <color theme="1"/>
      </font>
      <fill>
        <patternFill>
          <bgColor rgb="FFFAAF41"/>
        </patternFill>
      </fill>
    </dxf>
  </dxfs>
  <tableStyles count="0" defaultTableStyle="TableStyleMedium2" defaultPivotStyle="PivotStyleLight16"/>
  <colors>
    <mruColors>
      <color rgb="FFAAAAAA"/>
      <color rgb="FFC6C6C6"/>
      <color rgb="FF3C8787"/>
      <color rgb="FF00465F"/>
      <color rgb="FFFAAF41"/>
      <color rgb="FF003246"/>
      <color rgb="FF00647D"/>
      <color rgb="FF649600"/>
      <color rgb="FFFF2121"/>
      <color rgb="FFF5DC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</a:t>
            </a:r>
            <a:r>
              <a:rPr lang="en-US" baseline="0"/>
              <a:t> price EUR/m2</a:t>
            </a:r>
            <a:endParaRPr lang="en-US"/>
          </a:p>
        </c:rich>
      </c:tx>
      <c:layout>
        <c:manualLayout>
          <c:xMode val="edge"/>
          <c:yMode val="edge"/>
          <c:x val="0.35101937500530883"/>
          <c:y val="3.3826510551604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'PELLETS 4.2_5 vs. UC'!$C$28</c:f>
              <c:strCache>
                <c:ptCount val="1"/>
                <c:pt idx="0">
                  <c:v>GENAN PELLETS 4.2 / 5 </c:v>
                </c:pt>
              </c:strCache>
            </c:strRef>
          </c:tx>
          <c:spPr>
            <a:solidFill>
              <a:srgbClr val="0046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'PELLETS 4.2_5 vs. UC'!$D$28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F-4768-857F-88B4F217E581}"/>
            </c:ext>
          </c:extLst>
        </c:ser>
        <c:ser>
          <c:idx val="1"/>
          <c:order val="1"/>
          <c:tx>
            <c:strRef>
              <c:f>'PELLETS 4.2_5 vs. UC'!$C$29</c:f>
              <c:strCache>
                <c:ptCount val="1"/>
                <c:pt idx="0">
                  <c:v>GENAN ULTRA COARSE</c:v>
                </c:pt>
              </c:strCache>
            </c:strRef>
          </c:tx>
          <c:spPr>
            <a:solidFill>
              <a:srgbClr val="FAAF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'PELLETS 4.2_5 vs. UC'!$D$29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F-4768-857F-88B4F217E5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2785136"/>
        <c:axId val="432785464"/>
      </c:barChart>
      <c:catAx>
        <c:axId val="43278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785464"/>
        <c:crosses val="autoZero"/>
        <c:auto val="1"/>
        <c:lblAlgn val="ctr"/>
        <c:lblOffset val="100"/>
        <c:noMultiLvlLbl val="0"/>
      </c:catAx>
      <c:valAx>
        <c:axId val="43278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3278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25</xdr:row>
      <xdr:rowOff>90487</xdr:rowOff>
    </xdr:from>
    <xdr:to>
      <xdr:col>12</xdr:col>
      <xdr:colOff>47625</xdr:colOff>
      <xdr:row>45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4E49FD-8BF5-4DA4-96D8-FB7FB6117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1328857</xdr:colOff>
      <xdr:row>1</xdr:row>
      <xdr:rowOff>59531</xdr:rowOff>
    </xdr:from>
    <xdr:to>
      <xdr:col>19</xdr:col>
      <xdr:colOff>45170</xdr:colOff>
      <xdr:row>4</xdr:row>
      <xdr:rowOff>189398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A8ACC263-23C1-436B-8D13-C58914AC3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604326" y="273844"/>
          <a:ext cx="2812063" cy="103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7F777-F6C9-4CEB-991C-7462565A3B27}">
  <sheetPr codeName="Ark1">
    <pageSetUpPr fitToPage="1"/>
  </sheetPr>
  <dimension ref="A2:T32"/>
  <sheetViews>
    <sheetView showGridLines="0" showRowColHeaders="0" tabSelected="1" zoomScale="80" zoomScaleNormal="80" workbookViewId="0">
      <selection activeCell="D11" sqref="D11"/>
    </sheetView>
  </sheetViews>
  <sheetFormatPr defaultColWidth="9.140625" defaultRowHeight="16.5" x14ac:dyDescent="0.3"/>
  <cols>
    <col min="1" max="1" width="2.85546875" style="1" customWidth="1"/>
    <col min="2" max="2" width="2.42578125" style="1" customWidth="1"/>
    <col min="3" max="3" width="29.5703125" style="1" bestFit="1" customWidth="1"/>
    <col min="4" max="4" width="12.85546875" style="1" customWidth="1"/>
    <col min="5" max="5" width="13" style="1" customWidth="1"/>
    <col min="6" max="6" width="18.5703125" style="1" customWidth="1"/>
    <col min="7" max="7" width="2.42578125" style="1" customWidth="1"/>
    <col min="8" max="8" width="6.85546875" style="1" customWidth="1"/>
    <col min="9" max="9" width="2.42578125" style="1" customWidth="1"/>
    <col min="10" max="10" width="30.140625" style="1" bestFit="1" customWidth="1"/>
    <col min="11" max="11" width="12.85546875" style="1" customWidth="1"/>
    <col min="12" max="12" width="13" style="1" customWidth="1"/>
    <col min="13" max="13" width="18.5703125" style="1" customWidth="1"/>
    <col min="14" max="14" width="2.42578125" style="1" customWidth="1"/>
    <col min="15" max="15" width="6.7109375" style="1" customWidth="1"/>
    <col min="16" max="16" width="2.42578125" style="1" customWidth="1"/>
    <col min="17" max="17" width="15.140625" style="1" customWidth="1"/>
    <col min="18" max="18" width="40.85546875" style="1" customWidth="1"/>
    <col min="19" max="19" width="20.5703125" style="1" customWidth="1"/>
    <col min="20" max="20" width="5.28515625" style="1" customWidth="1"/>
    <col min="21" max="16384" width="9.140625" style="1"/>
  </cols>
  <sheetData>
    <row r="2" spans="2:20" ht="27.75" x14ac:dyDescent="0.5">
      <c r="B2" s="63" t="s">
        <v>6</v>
      </c>
      <c r="C2" s="5"/>
      <c r="D2" s="5"/>
      <c r="E2" s="5"/>
      <c r="F2" s="5"/>
    </row>
    <row r="3" spans="2:20" ht="21.75" x14ac:dyDescent="0.4">
      <c r="B3" s="62" t="s">
        <v>13</v>
      </c>
      <c r="C3" s="5"/>
      <c r="D3" s="5"/>
      <c r="E3" s="5"/>
      <c r="F3" s="5"/>
    </row>
    <row r="4" spans="2:20" ht="21.75" x14ac:dyDescent="0.4">
      <c r="B4" s="62" t="s">
        <v>14</v>
      </c>
      <c r="C4" s="5"/>
      <c r="D4" s="5"/>
      <c r="E4" s="5"/>
      <c r="F4" s="5"/>
    </row>
    <row r="5" spans="2:20" ht="21.75" x14ac:dyDescent="0.4">
      <c r="B5" s="62"/>
      <c r="C5" s="5"/>
      <c r="D5" s="5"/>
      <c r="E5" s="5"/>
      <c r="F5" s="5"/>
    </row>
    <row r="6" spans="2:20" ht="19.5" x14ac:dyDescent="0.35">
      <c r="B6" s="65" t="s">
        <v>12</v>
      </c>
      <c r="C6" s="15"/>
      <c r="D6" s="15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2:20" ht="15.75" customHeight="1" thickBot="1" x14ac:dyDescent="0.35"/>
    <row r="8" spans="2:20" ht="9.75" customHeight="1" thickTop="1" x14ac:dyDescent="0.3">
      <c r="B8" s="4"/>
      <c r="C8" s="2"/>
      <c r="D8" s="2"/>
      <c r="E8" s="2"/>
      <c r="F8" s="2"/>
      <c r="G8" s="3"/>
      <c r="I8" s="4"/>
      <c r="J8" s="2"/>
      <c r="K8" s="2"/>
      <c r="L8" s="2"/>
      <c r="M8" s="2"/>
      <c r="N8" s="3"/>
      <c r="P8" s="4"/>
      <c r="Q8" s="2"/>
      <c r="R8" s="2"/>
      <c r="S8" s="2"/>
      <c r="T8" s="3"/>
    </row>
    <row r="9" spans="2:20" ht="18.75" customHeight="1" thickBot="1" x14ac:dyDescent="0.35">
      <c r="B9" s="8"/>
      <c r="C9" s="74" t="s">
        <v>0</v>
      </c>
      <c r="D9" s="74"/>
      <c r="E9" s="16"/>
      <c r="F9" s="16"/>
      <c r="G9" s="17"/>
      <c r="H9" s="5"/>
      <c r="I9" s="18"/>
      <c r="J9" s="74" t="s">
        <v>0</v>
      </c>
      <c r="K9" s="74"/>
      <c r="L9" s="13"/>
      <c r="M9" s="13"/>
      <c r="N9" s="9"/>
      <c r="P9" s="8"/>
      <c r="Q9" s="13"/>
      <c r="R9" s="13"/>
      <c r="S9" s="13"/>
      <c r="T9" s="9"/>
    </row>
    <row r="10" spans="2:20" ht="18.75" customHeight="1" thickBot="1" x14ac:dyDescent="0.35">
      <c r="B10" s="8"/>
      <c r="C10" s="19"/>
      <c r="D10" s="20" t="s">
        <v>2</v>
      </c>
      <c r="E10" s="13"/>
      <c r="F10" s="13"/>
      <c r="G10" s="9"/>
      <c r="I10" s="8"/>
      <c r="J10" s="19"/>
      <c r="K10" s="20" t="s">
        <v>2</v>
      </c>
      <c r="L10" s="13"/>
      <c r="M10" s="13"/>
      <c r="N10" s="9"/>
      <c r="P10" s="8"/>
      <c r="Q10" s="13"/>
      <c r="R10" s="21"/>
      <c r="S10" s="13"/>
      <c r="T10" s="9"/>
    </row>
    <row r="11" spans="2:20" ht="19.5" thickBot="1" x14ac:dyDescent="0.35">
      <c r="B11" s="8"/>
      <c r="C11" s="22" t="s">
        <v>18</v>
      </c>
      <c r="D11" s="23">
        <v>0</v>
      </c>
      <c r="E11" s="24" t="s">
        <v>23</v>
      </c>
      <c r="F11" s="25">
        <f>((10*10*(D16/100))*((F16/1000))*((100-E16)/100))</f>
        <v>0</v>
      </c>
      <c r="G11" s="9"/>
      <c r="I11" s="8"/>
      <c r="J11" s="26" t="s">
        <v>17</v>
      </c>
      <c r="K11" s="23">
        <v>0</v>
      </c>
      <c r="L11" s="27" t="s">
        <v>23</v>
      </c>
      <c r="M11" s="28">
        <f>((10*10*(K16/100))*((M16/1000))*((100-L16)/100))</f>
        <v>0</v>
      </c>
      <c r="N11" s="9"/>
      <c r="P11" s="8"/>
      <c r="Q11" s="29" t="s">
        <v>21</v>
      </c>
      <c r="R11" s="30"/>
      <c r="S11" s="31">
        <v>0</v>
      </c>
      <c r="T11" s="9"/>
    </row>
    <row r="12" spans="2:20" ht="19.5" thickBot="1" x14ac:dyDescent="0.35">
      <c r="B12" s="8"/>
      <c r="C12" s="22" t="s">
        <v>19</v>
      </c>
      <c r="D12" s="32">
        <v>0</v>
      </c>
      <c r="E12" s="33" t="s">
        <v>23</v>
      </c>
      <c r="F12" s="34">
        <f>((10*10*(D16/100))*((F16/1000))*((E16)/100))</f>
        <v>0</v>
      </c>
      <c r="G12" s="9"/>
      <c r="I12" s="8"/>
      <c r="J12" s="22" t="s">
        <v>19</v>
      </c>
      <c r="K12" s="32">
        <v>0</v>
      </c>
      <c r="L12" s="27" t="s">
        <v>23</v>
      </c>
      <c r="M12" s="28">
        <f>((10*10*(K16/100))*((M16/1000))*((L16)/100))</f>
        <v>0</v>
      </c>
      <c r="N12" s="9"/>
      <c r="P12" s="8"/>
      <c r="Q12" s="29" t="s">
        <v>22</v>
      </c>
      <c r="R12" s="30"/>
      <c r="S12" s="35">
        <f>IF(E18&gt;L18,E18-L18,L18-E18)</f>
        <v>0</v>
      </c>
      <c r="T12" s="9"/>
    </row>
    <row r="13" spans="2:20" ht="11.25" customHeight="1" thickBot="1" x14ac:dyDescent="0.35">
      <c r="B13" s="8"/>
      <c r="C13" s="36"/>
      <c r="D13" s="13"/>
      <c r="E13" s="13"/>
      <c r="F13" s="13"/>
      <c r="G13" s="9"/>
      <c r="I13" s="8"/>
      <c r="J13" s="37"/>
      <c r="K13" s="13"/>
      <c r="L13" s="13"/>
      <c r="M13" s="13"/>
      <c r="N13" s="9"/>
      <c r="P13" s="8"/>
      <c r="Q13" s="38"/>
      <c r="R13" s="38"/>
      <c r="S13" s="38"/>
      <c r="T13" s="9"/>
    </row>
    <row r="14" spans="2:20" ht="28.5" customHeight="1" thickBot="1" x14ac:dyDescent="0.35">
      <c r="B14" s="8"/>
      <c r="C14" s="75" t="s">
        <v>1</v>
      </c>
      <c r="D14" s="77" t="s">
        <v>8</v>
      </c>
      <c r="E14" s="77" t="s">
        <v>4</v>
      </c>
      <c r="F14" s="79" t="s">
        <v>10</v>
      </c>
      <c r="G14" s="9"/>
      <c r="I14" s="8"/>
      <c r="J14" s="75" t="s">
        <v>1</v>
      </c>
      <c r="K14" s="70" t="s">
        <v>8</v>
      </c>
      <c r="L14" s="70" t="s">
        <v>3</v>
      </c>
      <c r="M14" s="72" t="s">
        <v>11</v>
      </c>
      <c r="N14" s="9"/>
      <c r="P14" s="8"/>
      <c r="Q14" s="39" t="s">
        <v>5</v>
      </c>
      <c r="R14" s="39"/>
      <c r="S14" s="66" t="str">
        <f>IF(L18=0,"0",IF(E18&gt;L18,1-(L18/E18),1-(E18/L18)))</f>
        <v>0</v>
      </c>
      <c r="T14" s="9"/>
    </row>
    <row r="15" spans="2:20" ht="27" customHeight="1" thickBot="1" x14ac:dyDescent="0.35">
      <c r="B15" s="8"/>
      <c r="C15" s="76"/>
      <c r="D15" s="78"/>
      <c r="E15" s="78"/>
      <c r="F15" s="80"/>
      <c r="G15" s="9"/>
      <c r="I15" s="8"/>
      <c r="J15" s="76"/>
      <c r="K15" s="71"/>
      <c r="L15" s="71"/>
      <c r="M15" s="73"/>
      <c r="N15" s="9"/>
      <c r="P15" s="8"/>
      <c r="Q15" s="39" t="s">
        <v>16</v>
      </c>
      <c r="R15" s="40"/>
      <c r="S15" s="67">
        <f>S11*E18</f>
        <v>0</v>
      </c>
      <c r="T15" s="9"/>
    </row>
    <row r="16" spans="2:20" ht="27.75" customHeight="1" thickBot="1" x14ac:dyDescent="0.35">
      <c r="B16" s="8"/>
      <c r="C16" s="41" t="s">
        <v>15</v>
      </c>
      <c r="D16" s="42">
        <v>0</v>
      </c>
      <c r="E16" s="42">
        <v>0</v>
      </c>
      <c r="F16" s="43">
        <v>570</v>
      </c>
      <c r="G16" s="9"/>
      <c r="I16" s="8"/>
      <c r="J16" s="44" t="s">
        <v>17</v>
      </c>
      <c r="K16" s="45">
        <v>0</v>
      </c>
      <c r="L16" s="45">
        <v>0</v>
      </c>
      <c r="M16" s="46">
        <v>610</v>
      </c>
      <c r="N16" s="9"/>
      <c r="P16" s="8"/>
      <c r="Q16" s="39" t="s">
        <v>7</v>
      </c>
      <c r="R16" s="47"/>
      <c r="S16" s="68">
        <f>S11*L18</f>
        <v>0</v>
      </c>
      <c r="T16" s="9"/>
    </row>
    <row r="17" spans="1:20" ht="17.25" thickBot="1" x14ac:dyDescent="0.35">
      <c r="B17" s="8"/>
      <c r="C17" s="13"/>
      <c r="D17" s="13"/>
      <c r="E17" s="13"/>
      <c r="F17" s="13"/>
      <c r="G17" s="9"/>
      <c r="I17" s="8"/>
      <c r="J17" s="13"/>
      <c r="K17" s="13"/>
      <c r="L17" s="13"/>
      <c r="M17" s="13"/>
      <c r="N17" s="9"/>
      <c r="P17" s="8"/>
      <c r="Q17" s="16"/>
      <c r="R17" s="16"/>
      <c r="S17" s="13"/>
      <c r="T17" s="9"/>
    </row>
    <row r="18" spans="1:20" ht="30" customHeight="1" thickBot="1" x14ac:dyDescent="0.35">
      <c r="B18" s="8"/>
      <c r="C18" s="48" t="s">
        <v>20</v>
      </c>
      <c r="D18" s="49"/>
      <c r="E18" s="50">
        <f>(F11*D11)+(F12*D12)</f>
        <v>0</v>
      </c>
      <c r="F18" s="51"/>
      <c r="G18" s="52"/>
      <c r="H18" s="53"/>
      <c r="I18" s="54"/>
      <c r="J18" s="48" t="s">
        <v>20</v>
      </c>
      <c r="K18" s="55"/>
      <c r="L18" s="56">
        <f>(M11*K11)+(M12*K12)</f>
        <v>0</v>
      </c>
      <c r="M18" s="57"/>
      <c r="N18" s="52"/>
      <c r="O18" s="53"/>
      <c r="P18" s="54"/>
      <c r="Q18" s="48" t="str">
        <f>IF(E18&lt;L18,"Savings with GENAN PELLETS 4.2 / 5 (EUR)","Savings with GENAN ULTRA COARSE (EUR)")</f>
        <v>Savings with GENAN ULTRA COARSE (EUR)</v>
      </c>
      <c r="R18" s="58"/>
      <c r="S18" s="69">
        <f>S12*S11</f>
        <v>0</v>
      </c>
      <c r="T18" s="9"/>
    </row>
    <row r="19" spans="1:20" ht="9.75" customHeight="1" thickBot="1" x14ac:dyDescent="0.35">
      <c r="B19" s="10"/>
      <c r="C19" s="11"/>
      <c r="D19" s="11"/>
      <c r="E19" s="11"/>
      <c r="F19" s="11"/>
      <c r="G19" s="12"/>
      <c r="I19" s="10"/>
      <c r="J19" s="11"/>
      <c r="K19" s="11"/>
      <c r="L19" s="11"/>
      <c r="M19" s="11"/>
      <c r="N19" s="12"/>
      <c r="P19" s="10"/>
      <c r="Q19" s="11"/>
      <c r="R19" s="11"/>
      <c r="S19" s="11"/>
      <c r="T19" s="12"/>
    </row>
    <row r="20" spans="1:20" ht="17.25" thickTop="1" x14ac:dyDescent="0.3"/>
    <row r="21" spans="1:20" ht="21.75" x14ac:dyDescent="0.4">
      <c r="A21" s="13"/>
      <c r="B21" s="64" t="s">
        <v>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</row>
    <row r="22" spans="1:20" ht="9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20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20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20" x14ac:dyDescent="0.3">
      <c r="A25" s="13"/>
      <c r="B25" s="13"/>
      <c r="C25" s="13"/>
      <c r="D25" s="13"/>
      <c r="E25" s="59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20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20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20" x14ac:dyDescent="0.3">
      <c r="A28" s="13"/>
      <c r="B28" s="13"/>
      <c r="C28" s="60" t="str">
        <f>C11</f>
        <v xml:space="preserve">GENAN PELLETS 4.2 / 5 </v>
      </c>
      <c r="D28" s="61">
        <f>E18</f>
        <v>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20" x14ac:dyDescent="0.3">
      <c r="A29" s="13"/>
      <c r="B29" s="13"/>
      <c r="C29" s="60" t="str">
        <f>J11</f>
        <v>GENAN ULTRA COARSE</v>
      </c>
      <c r="D29" s="61">
        <f>L18</f>
        <v>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20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20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20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</sheetData>
  <sheetProtection algorithmName="SHA-512" hashValue="ep52yDzp8NhgOXrJnQzVhY2D+rhPZ5LuPzIxhJvsWyY66nhtJ/f6JJwRSb1VrwctYnlaYAxYLLBaqw8NtyevSw==" saltValue="lhwoL/zCcDkTCkwWq6br0w==" spinCount="100000" sheet="1" selectLockedCells="1"/>
  <protectedRanges>
    <protectedRange algorithmName="SHA-512" hashValue="a74zYSEStZOYdHHR6OAYmP304cfTo/ZMhJf7o+rG0UiKffDCpVmEK1B5U25v7X5KBTbsz8qDyjKbZ2tHLvM3Mw==" saltValue="MdrStGWmdBcZpTXWBvnIRA==" spinCount="100000" sqref="S11" name="Område5"/>
    <protectedRange algorithmName="SHA-512" hashValue="nIDOh/uS7Eyx/+gRdIAmFgsutIZEKQayPTBtaz02Lr9/3OyDpP6niDVnb5mU/pt3LdIDrVAxIdVFCJNXyTupVQ==" saltValue="Mmo93S0GYC6PA30ulttk0Q==" spinCount="100000" sqref="K16:M16" name="Område4"/>
    <protectedRange algorithmName="SHA-512" hashValue="TggPKK3LG5FB4QmnBBs4gHOJK/NWTn5LM9zO241+Gp8qAa7iBJ0wpGyar+O0l4ulH/fxEEVcz6MaGHo+ca0Ntw==" saltValue="yUQgvj/PzURJxqGAvGAnpA==" spinCount="100000" sqref="D16:F16" name="Område3"/>
    <protectedRange algorithmName="SHA-512" hashValue="WTJ80UCujYUOUnushDkdR+XdN3iMD2LZjE13nFZjSnnzyw/8GGz8z0oTdTXihqu65xAJJI7fn3TuDv3Q5+MdkA==" saltValue="jeHMGjw+yfOPEQxdePvzhg==" spinCount="100000" sqref="K11:K12" name="Område2"/>
    <protectedRange algorithmName="SHA-512" hashValue="7IjddQEdHS4KbQ0Z0LhFXd9umIKdqzrrdF9J+mA3ygQMZ7To/lKUbwtG1OQd6QmShL3RLYxl7SzwM+grxpj6eA==" saltValue="DubtTM9YfkwKX+7432h6Bg==" spinCount="100000" sqref="D11:D12" name="Område1"/>
  </protectedRanges>
  <mergeCells count="10">
    <mergeCell ref="L14:L15"/>
    <mergeCell ref="M14:M15"/>
    <mergeCell ref="C9:D9"/>
    <mergeCell ref="J9:K9"/>
    <mergeCell ref="C14:C15"/>
    <mergeCell ref="D14:D15"/>
    <mergeCell ref="E14:E15"/>
    <mergeCell ref="F14:F15"/>
    <mergeCell ref="J14:J15"/>
    <mergeCell ref="K14:K15"/>
  </mergeCells>
  <conditionalFormatting sqref="S18">
    <cfRule type="expression" dxfId="1" priority="2">
      <formula>$E$18&gt;$L$18</formula>
    </cfRule>
    <cfRule type="expression" dxfId="0" priority="1">
      <formula>$E$18&lt;$L$18</formula>
    </cfRule>
  </conditionalFormatting>
  <pageMargins left="0.7" right="0.7" top="0.75" bottom="0.75" header="0.3" footer="0.3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667630FAA71F498BB95A1962464354" ma:contentTypeVersion="15" ma:contentTypeDescription="Create a new document." ma:contentTypeScope="" ma:versionID="8a6788f67ea0741c1396df519b6c4268">
  <xsd:schema xmlns:xsd="http://www.w3.org/2001/XMLSchema" xmlns:xs="http://www.w3.org/2001/XMLSchema" xmlns:p="http://schemas.microsoft.com/office/2006/metadata/properties" xmlns:ns2="2430142d-fdef-4f59-aaa2-b8b13ef7992d" xmlns:ns3="c69c9920-942d-4fa2-956b-2baf2cbaaf2f" targetNamespace="http://schemas.microsoft.com/office/2006/metadata/properties" ma:root="true" ma:fieldsID="05b2dd4d470ef3c9334cb991f79f1cb1" ns2:_="" ns3:_="">
    <xsd:import namespace="2430142d-fdef-4f59-aaa2-b8b13ef7992d"/>
    <xsd:import namespace="c69c9920-942d-4fa2-956b-2baf2cbaa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0142d-fdef-4f59-aaa2-b8b13ef79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c9920-942d-4fa2-956b-2baf2cbaaf2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dhol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079A3-58F3-4A7E-B370-7F78FDB01077}"/>
</file>

<file path=customXml/itemProps2.xml><?xml version="1.0" encoding="utf-8"?>
<ds:datastoreItem xmlns:ds="http://schemas.openxmlformats.org/officeDocument/2006/customXml" ds:itemID="{BC4C3480-AAA5-4D14-ABB7-C6F27D36D9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F75FF6-7E8E-4F76-9260-60E9E63673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PELLETS 4.2_5 vs. 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Carsten Sigvert</dc:creator>
  <cp:lastModifiedBy>Lisbet Vestergaard Thybo</cp:lastModifiedBy>
  <cp:lastPrinted>2021-06-18T11:50:31Z</cp:lastPrinted>
  <dcterms:created xsi:type="dcterms:W3CDTF">2018-09-10T06:56:56Z</dcterms:created>
  <dcterms:modified xsi:type="dcterms:W3CDTF">2021-06-21T08:55:51Z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0x010100CB667630FAA71F498BB95A1962464354</vt:lpwstr>
  </property>
</Properties>
</file>