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genan.sharepoint.com/sites/Marketing/Shared Documents/Marketing - All/GENAN SAFE/GENAN SAFE calculator/"/>
    </mc:Choice>
  </mc:AlternateContent>
  <xr:revisionPtr revIDLastSave="0" documentId="8_{BE0E7962-CEA3-4755-AB5A-A2A556651CDF}" xr6:coauthVersionLast="47" xr6:coauthVersionMax="47" xr10:uidLastSave="{00000000-0000-0000-0000-000000000000}"/>
  <bookViews>
    <workbookView xWindow="-120" yWindow="-120" windowWidth="29040" windowHeight="15720" xr2:uid="{A1086160-F4EA-4B06-BF56-6879641C2DFE}"/>
  </bookViews>
  <sheets>
    <sheet name="GENAN PELLET 35 vs. U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L17" i="1"/>
  <c r="S32" i="1"/>
  <c r="S30" i="1"/>
  <c r="M15" i="1"/>
  <c r="F15" i="1"/>
  <c r="F10" i="1" l="1"/>
  <c r="D26" i="1" s="1"/>
  <c r="F11" i="1"/>
  <c r="D27" i="1" s="1"/>
  <c r="E17" i="1" l="1"/>
  <c r="K26" i="1" l="1"/>
  <c r="S29" i="1" s="1"/>
  <c r="M11" i="1"/>
  <c r="K27" i="1" s="1"/>
  <c r="S26" i="1" l="1"/>
  <c r="S27" i="1"/>
  <c r="S13" i="1" l="1"/>
  <c r="Q17" i="1"/>
  <c r="S14" i="1"/>
  <c r="S11" i="1" l="1"/>
  <c r="S15" i="1"/>
  <c r="S17" i="1" l="1"/>
</calcChain>
</file>

<file path=xl/sharedStrings.xml><?xml version="1.0" encoding="utf-8"?>
<sst xmlns="http://schemas.openxmlformats.org/spreadsheetml/2006/main" count="48" uniqueCount="32">
  <si>
    <t>Material price</t>
  </si>
  <si>
    <t>Base material</t>
  </si>
  <si>
    <t>Base Layer</t>
  </si>
  <si>
    <t xml:space="preserve">PU      weight % </t>
  </si>
  <si>
    <t xml:space="preserve">PU       weight % </t>
  </si>
  <si>
    <t>Price difference (%)</t>
  </si>
  <si>
    <t xml:space="preserve">Material Price Calculator  </t>
  </si>
  <si>
    <t>Values in all green fields may be changed for a relevant calculation.</t>
  </si>
  <si>
    <t>ULTRA COARSE</t>
  </si>
  <si>
    <t>ULTRA COARSE:</t>
  </si>
  <si>
    <t>TAKE NOTE THAT ABOVE VALUES ARE INDICATIVE ONLY, AND THAT GENAN TAKES NO RESPONSIBILITY FOR VALUES AND PRICES CALCULATED.</t>
  </si>
  <si>
    <t>GENAN PELLETS 3.8 / 35:</t>
  </si>
  <si>
    <t>GENAN PELLETS 3.8 / 35</t>
  </si>
  <si>
    <t>GENAN PELLETS 3.8 / 35 compared to GENAN ULTRA COARSE</t>
  </si>
  <si>
    <r>
      <t>kg/m</t>
    </r>
    <r>
      <rPr>
        <vertAlign val="superscript"/>
        <sz val="12"/>
        <color rgb="FF003246"/>
        <rFont val="Montserrat"/>
        <family val="3"/>
      </rPr>
      <t>2</t>
    </r>
    <r>
      <rPr>
        <sz val="12"/>
        <color rgb="FF003246"/>
        <rFont val="Montserrat"/>
        <family val="3"/>
      </rPr>
      <t>:</t>
    </r>
  </si>
  <si>
    <r>
      <t>Density incl. PU kg/m</t>
    </r>
    <r>
      <rPr>
        <vertAlign val="superscript"/>
        <sz val="12"/>
        <color rgb="FF003246"/>
        <rFont val="Montserrat"/>
        <family val="3"/>
      </rPr>
      <t>3</t>
    </r>
  </si>
  <si>
    <t>Height (mm)</t>
  </si>
  <si>
    <r>
      <t>Material price EUR/m</t>
    </r>
    <r>
      <rPr>
        <vertAlign val="superscript"/>
        <sz val="12"/>
        <color rgb="FF003246"/>
        <rFont val="Montserrat"/>
        <family val="3"/>
      </rPr>
      <t>2</t>
    </r>
    <r>
      <rPr>
        <sz val="12"/>
        <color rgb="FF003246"/>
        <rFont val="Montserrat"/>
        <family val="3"/>
      </rPr>
      <t>:</t>
    </r>
  </si>
  <si>
    <r>
      <t>Total m</t>
    </r>
    <r>
      <rPr>
        <vertAlign val="superscript"/>
        <sz val="12"/>
        <color rgb="FF003246"/>
        <rFont val="Montserrat"/>
        <family val="3"/>
      </rPr>
      <t>2</t>
    </r>
    <r>
      <rPr>
        <sz val="12"/>
        <color rgb="FF003246"/>
        <rFont val="Montserrat"/>
        <family val="3"/>
      </rPr>
      <t>:</t>
    </r>
  </si>
  <si>
    <r>
      <t>EUR difference per m</t>
    </r>
    <r>
      <rPr>
        <vertAlign val="superscript"/>
        <sz val="12"/>
        <color rgb="FF003246"/>
        <rFont val="Montserrat"/>
        <family val="3"/>
      </rPr>
      <t>2</t>
    </r>
    <r>
      <rPr>
        <sz val="12"/>
        <color rgb="FF003246"/>
        <rFont val="Montserrat"/>
        <family val="3"/>
      </rPr>
      <t>:</t>
    </r>
  </si>
  <si>
    <t>Total EUR (GENAN ULTRA COARSE)</t>
  </si>
  <si>
    <t>EUR/kg</t>
  </si>
  <si>
    <t>Material requirements</t>
  </si>
  <si>
    <t>KG</t>
  </si>
  <si>
    <t>Total EUR (GENAN PELLETS 3.8 / 35)</t>
  </si>
  <si>
    <t>PU BINDER:</t>
  </si>
  <si>
    <t>Volume savings</t>
  </si>
  <si>
    <t>RUBBER MATERIAL SAVINGS IN KG</t>
  </si>
  <si>
    <t>PU BINDER SAVINGS IN KG</t>
  </si>
  <si>
    <t>GENAN PELLETS 3.8 / 35 PROVIDES MATERIAL SAVINGS IN %</t>
  </si>
  <si>
    <t>PU BINDER SAVINGS WHEN USING GENAN PELLETS 3.8 / 35 IN %</t>
  </si>
  <si>
    <t>PU BINDER SAVINGS IN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</si>
</sst>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0.0%"/>
    <numFmt numFmtId="167" formatCode="_ * #,##0_ ;_ * \-#,##0_ ;_ * &quot;-&quot;??_ ;_ @_ 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  <family val="3"/>
    </font>
    <font>
      <sz val="12"/>
      <color rgb="FF003246"/>
      <name val="Montserrat"/>
      <family val="3"/>
    </font>
    <font>
      <sz val="12"/>
      <color theme="0"/>
      <name val="Montserrat"/>
      <family val="3"/>
    </font>
    <font>
      <vertAlign val="superscript"/>
      <sz val="12"/>
      <color rgb="FF003246"/>
      <name val="Montserrat"/>
      <family val="3"/>
    </font>
    <font>
      <sz val="8"/>
      <name val="Calibri"/>
      <family val="2"/>
      <scheme val="minor"/>
    </font>
    <font>
      <b/>
      <sz val="12"/>
      <color rgb="FF003246"/>
      <name val="Montserr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8787"/>
        <bgColor indexed="64"/>
      </patternFill>
    </fill>
    <fill>
      <patternFill patternType="solid">
        <fgColor rgb="FFFAAF41"/>
        <bgColor indexed="64"/>
      </patternFill>
    </fill>
    <fill>
      <patternFill patternType="solid">
        <fgColor rgb="FF00465F"/>
        <bgColor indexed="64"/>
      </patternFill>
    </fill>
    <fill>
      <patternFill patternType="lightUp">
        <bgColor rgb="FF3C8787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3" fillId="0" borderId="0" xfId="0" applyFont="1"/>
    <xf numFmtId="0" fontId="2" fillId="3" borderId="0" xfId="0" applyFont="1" applyFill="1"/>
    <xf numFmtId="0" fontId="2" fillId="0" borderId="4" xfId="0" applyFont="1" applyBorder="1"/>
    <xf numFmtId="0" fontId="2" fillId="0" borderId="6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3" borderId="0" xfId="0" applyFont="1" applyFill="1"/>
    <xf numFmtId="0" fontId="3" fillId="0" borderId="6" xfId="0" applyFont="1" applyBorder="1"/>
    <xf numFmtId="0" fontId="3" fillId="0" borderId="4" xfId="0" applyFont="1" applyBorder="1"/>
    <xf numFmtId="0" fontId="2" fillId="0" borderId="0" xfId="0" applyFont="1" applyAlignment="1">
      <alignment wrapText="1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/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18" xfId="0" applyFont="1" applyBorder="1"/>
    <xf numFmtId="0" fontId="4" fillId="3" borderId="5" xfId="0" applyFont="1" applyFill="1" applyBorder="1" applyAlignment="1" applyProtection="1">
      <alignment vertic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166" fontId="3" fillId="0" borderId="5" xfId="2" applyNumberFormat="1" applyFont="1" applyBorder="1" applyAlignment="1">
      <alignment vertical="center"/>
    </xf>
    <xf numFmtId="0" fontId="3" fillId="0" borderId="30" xfId="0" applyFont="1" applyBorder="1"/>
    <xf numFmtId="165" fontId="3" fillId="0" borderId="5" xfId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/>
    <xf numFmtId="165" fontId="3" fillId="0" borderId="28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2" fontId="4" fillId="5" borderId="1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2" fillId="4" borderId="12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4" fillId="5" borderId="5" xfId="1" applyFont="1" applyFill="1" applyBorder="1" applyAlignment="1">
      <alignment horizontal="right" vertical="center"/>
    </xf>
    <xf numFmtId="2" fontId="3" fillId="2" borderId="29" xfId="0" applyNumberFormat="1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0" borderId="2" xfId="0" applyFont="1" applyBorder="1"/>
    <xf numFmtId="167" fontId="2" fillId="2" borderId="5" xfId="1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7" fontId="3" fillId="2" borderId="7" xfId="1" applyNumberFormat="1" applyFont="1" applyFill="1" applyBorder="1" applyAlignment="1">
      <alignment horizontal="center"/>
    </xf>
    <xf numFmtId="167" fontId="3" fillId="2" borderId="30" xfId="1" applyNumberFormat="1" applyFont="1" applyFill="1" applyBorder="1" applyAlignment="1">
      <alignment horizontal="center"/>
    </xf>
    <xf numFmtId="167" fontId="3" fillId="2" borderId="18" xfId="1" applyNumberFormat="1" applyFont="1" applyFill="1" applyBorder="1" applyAlignment="1">
      <alignment horizontal="center"/>
    </xf>
  </cellXfs>
  <cellStyles count="4">
    <cellStyle name="Komma" xfId="1" builtinId="3"/>
    <cellStyle name="Normal" xfId="0" builtinId="0"/>
    <cellStyle name="Procent" xfId="2" builtinId="5"/>
    <cellStyle name="Valuta" xfId="3" builtinId="4"/>
  </cellStyles>
  <dxfs count="0"/>
  <tableStyles count="0" defaultTableStyle="TableStyleMedium2" defaultPivotStyle="PivotStyleLight16"/>
  <colors>
    <mruColors>
      <color rgb="FFFAAF41"/>
      <color rgb="FF00465F"/>
      <color rgb="FF3C8787"/>
      <color rgb="FF003246"/>
      <color rgb="FF00647D"/>
      <color rgb="FF649600"/>
      <color rgb="FFFF2121"/>
      <color rgb="FFF5DC82"/>
      <color rgb="FFE1B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7F777-F6C9-4CEB-991C-7462565A3B27}">
  <sheetPr codeName="Ark1"/>
  <dimension ref="B2:T34"/>
  <sheetViews>
    <sheetView showGridLines="0" tabSelected="1" zoomScale="70" zoomScaleNormal="70" workbookViewId="0">
      <selection activeCell="D11" sqref="D11"/>
    </sheetView>
  </sheetViews>
  <sheetFormatPr defaultColWidth="9.140625" defaultRowHeight="16.5" x14ac:dyDescent="0.3"/>
  <cols>
    <col min="1" max="1" width="9.140625" style="1"/>
    <col min="2" max="2" width="2.42578125" style="1" customWidth="1"/>
    <col min="3" max="3" width="30.7109375" style="1" customWidth="1"/>
    <col min="4" max="4" width="12.85546875" style="1" customWidth="1"/>
    <col min="5" max="5" width="13" style="1" customWidth="1"/>
    <col min="6" max="6" width="18.5703125" style="1" customWidth="1"/>
    <col min="7" max="7" width="2.42578125" style="1" customWidth="1"/>
    <col min="8" max="8" width="6.85546875" style="1" customWidth="1"/>
    <col min="9" max="9" width="2.42578125" style="1" customWidth="1"/>
    <col min="10" max="10" width="28.140625" style="1" bestFit="1" customWidth="1"/>
    <col min="11" max="11" width="12.85546875" style="1" customWidth="1"/>
    <col min="12" max="12" width="13" style="1" customWidth="1"/>
    <col min="13" max="13" width="18.5703125" style="1" customWidth="1"/>
    <col min="14" max="14" width="2.42578125" style="1" customWidth="1"/>
    <col min="15" max="15" width="6.7109375" style="1" customWidth="1"/>
    <col min="16" max="16" width="2.42578125" style="1" customWidth="1"/>
    <col min="17" max="17" width="15.140625" style="1" customWidth="1"/>
    <col min="18" max="18" width="55.42578125" style="1" customWidth="1"/>
    <col min="19" max="19" width="19.140625" style="1" bestFit="1" customWidth="1"/>
    <col min="20" max="20" width="2.42578125" style="1" customWidth="1"/>
    <col min="21" max="16384" width="9.140625" style="1"/>
  </cols>
  <sheetData>
    <row r="2" spans="2:20" x14ac:dyDescent="0.3">
      <c r="B2" s="5" t="s">
        <v>6</v>
      </c>
      <c r="C2" s="5"/>
      <c r="D2" s="5"/>
      <c r="E2" s="5"/>
      <c r="F2" s="5"/>
    </row>
    <row r="3" spans="2:20" x14ac:dyDescent="0.3">
      <c r="B3" s="5" t="s">
        <v>2</v>
      </c>
      <c r="C3" s="5"/>
      <c r="D3" s="5"/>
      <c r="E3" s="5"/>
      <c r="F3" s="5"/>
    </row>
    <row r="4" spans="2:20" x14ac:dyDescent="0.3">
      <c r="B4" s="5" t="s">
        <v>13</v>
      </c>
      <c r="C4" s="5"/>
      <c r="D4" s="5"/>
      <c r="E4" s="5"/>
      <c r="F4" s="5"/>
    </row>
    <row r="5" spans="2:20" x14ac:dyDescent="0.3">
      <c r="B5" s="12" t="s">
        <v>7</v>
      </c>
      <c r="C5" s="12"/>
      <c r="D5" s="1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2:20" ht="15.75" customHeight="1" thickBot="1" x14ac:dyDescent="0.35"/>
    <row r="7" spans="2:20" ht="9.75" customHeight="1" thickTop="1" x14ac:dyDescent="0.3">
      <c r="B7" s="4"/>
      <c r="C7" s="2"/>
      <c r="D7" s="2"/>
      <c r="E7" s="2"/>
      <c r="F7" s="2"/>
      <c r="G7" s="3"/>
      <c r="I7" s="4"/>
      <c r="J7" s="2"/>
      <c r="K7" s="2"/>
      <c r="L7" s="2"/>
      <c r="M7" s="2"/>
      <c r="N7" s="3"/>
      <c r="P7" s="4"/>
      <c r="Q7" s="2"/>
      <c r="R7" s="2"/>
      <c r="S7" s="2"/>
      <c r="T7" s="3"/>
    </row>
    <row r="8" spans="2:20" ht="18.75" customHeight="1" thickBot="1" x14ac:dyDescent="0.35">
      <c r="B8" s="7"/>
      <c r="C8" s="57" t="s">
        <v>0</v>
      </c>
      <c r="D8" s="57"/>
      <c r="E8" s="5"/>
      <c r="F8" s="5"/>
      <c r="G8" s="13"/>
      <c r="H8" s="5"/>
      <c r="I8" s="14"/>
      <c r="J8" s="57" t="s">
        <v>0</v>
      </c>
      <c r="K8" s="57"/>
      <c r="N8" s="8"/>
      <c r="P8" s="7"/>
      <c r="T8" s="8"/>
    </row>
    <row r="9" spans="2:20" ht="18.75" customHeight="1" thickBot="1" x14ac:dyDescent="0.35">
      <c r="B9" s="7"/>
      <c r="C9" s="15"/>
      <c r="D9" s="16" t="s">
        <v>21</v>
      </c>
      <c r="G9" s="8"/>
      <c r="I9" s="7"/>
      <c r="J9" s="15"/>
      <c r="K9" s="16" t="s">
        <v>21</v>
      </c>
      <c r="N9" s="8"/>
      <c r="P9" s="7"/>
      <c r="R9" s="17"/>
      <c r="T9" s="8"/>
    </row>
    <row r="10" spans="2:20" ht="19.5" thickBot="1" x14ac:dyDescent="0.35">
      <c r="B10" s="7"/>
      <c r="C10" s="18" t="s">
        <v>11</v>
      </c>
      <c r="D10" s="19">
        <v>0.38</v>
      </c>
      <c r="E10" s="37" t="s">
        <v>14</v>
      </c>
      <c r="F10" s="48">
        <f>((D15)*((F15/1000))*((100-E15)/100))</f>
        <v>48.090240000000009</v>
      </c>
      <c r="G10" s="8"/>
      <c r="I10" s="7"/>
      <c r="J10" s="20" t="s">
        <v>9</v>
      </c>
      <c r="K10" s="19">
        <v>0.24</v>
      </c>
      <c r="L10" s="37" t="s">
        <v>14</v>
      </c>
      <c r="M10" s="48">
        <f>((K15)*((M15/1000))*((100-L15)/100))*1.1</f>
        <v>70.893900000000016</v>
      </c>
      <c r="N10" s="8"/>
      <c r="P10" s="7"/>
      <c r="Q10" s="18" t="s">
        <v>18</v>
      </c>
      <c r="R10" s="21"/>
      <c r="S10" s="22">
        <v>400</v>
      </c>
      <c r="T10" s="8"/>
    </row>
    <row r="11" spans="2:20" ht="19.5" thickBot="1" x14ac:dyDescent="0.35">
      <c r="B11" s="7"/>
      <c r="C11" s="18" t="s">
        <v>25</v>
      </c>
      <c r="D11" s="23">
        <v>3.5</v>
      </c>
      <c r="E11" s="37" t="s">
        <v>14</v>
      </c>
      <c r="F11" s="49">
        <f>((D15)*((F15/1000))*((E15)/100))</f>
        <v>4.1817600000000006</v>
      </c>
      <c r="G11" s="8"/>
      <c r="I11" s="7"/>
      <c r="J11" s="18" t="s">
        <v>25</v>
      </c>
      <c r="K11" s="23">
        <v>3.5</v>
      </c>
      <c r="L11" s="37" t="s">
        <v>14</v>
      </c>
      <c r="M11" s="49">
        <f>((K15)*((M15/1000))*((L15)/100))</f>
        <v>7.1610000000000014</v>
      </c>
      <c r="N11" s="8"/>
      <c r="P11" s="7"/>
      <c r="Q11" s="18" t="s">
        <v>19</v>
      </c>
      <c r="R11" s="21"/>
      <c r="S11" s="24">
        <f>IF(E17&gt;L17,E17-L17,L17-E17)</f>
        <v>9.1675848000000073</v>
      </c>
      <c r="T11" s="8"/>
    </row>
    <row r="12" spans="2:20" ht="11.25" customHeight="1" thickBot="1" x14ac:dyDescent="0.35">
      <c r="B12" s="7"/>
      <c r="G12" s="8"/>
      <c r="I12" s="7"/>
      <c r="J12" s="5"/>
      <c r="N12" s="8"/>
      <c r="P12" s="7"/>
      <c r="Q12" s="5"/>
      <c r="R12" s="5"/>
      <c r="S12" s="5"/>
      <c r="T12" s="8"/>
    </row>
    <row r="13" spans="2:20" ht="28.5" customHeight="1" thickBot="1" x14ac:dyDescent="0.35">
      <c r="B13" s="7"/>
      <c r="C13" s="58" t="s">
        <v>1</v>
      </c>
      <c r="D13" s="60" t="s">
        <v>16</v>
      </c>
      <c r="E13" s="60" t="s">
        <v>4</v>
      </c>
      <c r="F13" s="55" t="s">
        <v>15</v>
      </c>
      <c r="G13" s="8"/>
      <c r="I13" s="7"/>
      <c r="J13" s="58" t="s">
        <v>1</v>
      </c>
      <c r="K13" s="60" t="s">
        <v>16</v>
      </c>
      <c r="L13" s="53" t="s">
        <v>3</v>
      </c>
      <c r="M13" s="55" t="s">
        <v>15</v>
      </c>
      <c r="N13" s="8"/>
      <c r="P13" s="7"/>
      <c r="Q13" s="25" t="s">
        <v>5</v>
      </c>
      <c r="R13" s="25"/>
      <c r="S13" s="26">
        <f>IF(E17&gt;L17,1-(L17/E17),1-(E17/L17))</f>
        <v>0.21787102420844939</v>
      </c>
      <c r="T13" s="8"/>
    </row>
    <row r="14" spans="2:20" ht="27" customHeight="1" thickBot="1" x14ac:dyDescent="0.35">
      <c r="B14" s="7"/>
      <c r="C14" s="59"/>
      <c r="D14" s="61"/>
      <c r="E14" s="61"/>
      <c r="F14" s="56"/>
      <c r="G14" s="8"/>
      <c r="I14" s="7"/>
      <c r="J14" s="59"/>
      <c r="K14" s="61"/>
      <c r="L14" s="54"/>
      <c r="M14" s="56"/>
      <c r="N14" s="8"/>
      <c r="P14" s="7"/>
      <c r="Q14" s="25" t="s">
        <v>24</v>
      </c>
      <c r="R14" s="27"/>
      <c r="S14" s="28">
        <f>S10*E17</f>
        <v>13164.180480000001</v>
      </c>
      <c r="T14" s="8"/>
    </row>
    <row r="15" spans="2:20" ht="27.75" customHeight="1" thickBot="1" x14ac:dyDescent="0.35">
      <c r="B15" s="7"/>
      <c r="C15" s="29" t="s">
        <v>12</v>
      </c>
      <c r="D15" s="30">
        <v>110</v>
      </c>
      <c r="E15" s="30">
        <v>8</v>
      </c>
      <c r="F15" s="31">
        <f>440*(1+(E15/100))</f>
        <v>475.20000000000005</v>
      </c>
      <c r="G15" s="8"/>
      <c r="I15" s="7"/>
      <c r="J15" s="32" t="s">
        <v>8</v>
      </c>
      <c r="K15" s="33">
        <v>140</v>
      </c>
      <c r="L15" s="33">
        <v>10</v>
      </c>
      <c r="M15" s="34">
        <f>465*(1+(L15/100))</f>
        <v>511.50000000000006</v>
      </c>
      <c r="N15" s="8"/>
      <c r="P15" s="7"/>
      <c r="Q15" s="25" t="s">
        <v>20</v>
      </c>
      <c r="R15" s="35"/>
      <c r="S15" s="36">
        <f>S10*L17</f>
        <v>16831.214400000004</v>
      </c>
      <c r="T15" s="8"/>
    </row>
    <row r="16" spans="2:20" ht="17.25" thickBot="1" x14ac:dyDescent="0.35">
      <c r="B16" s="7"/>
      <c r="G16" s="8"/>
      <c r="I16" s="7"/>
      <c r="N16" s="8"/>
      <c r="P16" s="7"/>
      <c r="Q16" s="5"/>
      <c r="R16" s="5"/>
      <c r="T16" s="8"/>
    </row>
    <row r="17" spans="2:20" ht="30" customHeight="1" thickBot="1" x14ac:dyDescent="0.35">
      <c r="B17" s="7"/>
      <c r="C17" s="37" t="s">
        <v>17</v>
      </c>
      <c r="D17" s="38"/>
      <c r="E17" s="39">
        <f>(F10*D10)+(F11*D11)</f>
        <v>32.910451200000004</v>
      </c>
      <c r="F17" s="40"/>
      <c r="G17" s="41"/>
      <c r="H17" s="42"/>
      <c r="I17" s="43"/>
      <c r="J17" s="37" t="s">
        <v>17</v>
      </c>
      <c r="K17" s="44"/>
      <c r="L17" s="45">
        <f>(M10*K10)+(M11*K11)</f>
        <v>42.078036000000012</v>
      </c>
      <c r="M17" s="42"/>
      <c r="N17" s="41"/>
      <c r="O17" s="42"/>
      <c r="P17" s="43"/>
      <c r="Q17" s="37" t="str">
        <f>IF(E17&lt;L17,"Savings with GENAN PELLETS 3.8 / 35 (EUR)","Savings with GENAN Ultra Course (EUR)")</f>
        <v>Savings with GENAN PELLETS 3.8 / 35 (EUR)</v>
      </c>
      <c r="R17" s="46"/>
      <c r="S17" s="47">
        <f>S11*S10</f>
        <v>3667.033920000003</v>
      </c>
      <c r="T17" s="8"/>
    </row>
    <row r="18" spans="2:20" ht="9.75" customHeight="1" thickBot="1" x14ac:dyDescent="0.35">
      <c r="B18" s="9"/>
      <c r="C18" s="10"/>
      <c r="D18" s="10"/>
      <c r="E18" s="10"/>
      <c r="F18" s="10"/>
      <c r="G18" s="11"/>
      <c r="I18" s="9"/>
      <c r="J18" s="10"/>
      <c r="K18" s="10"/>
      <c r="L18" s="10"/>
      <c r="M18" s="10"/>
      <c r="N18" s="11"/>
      <c r="P18" s="9"/>
      <c r="Q18" s="10"/>
      <c r="R18" s="10"/>
      <c r="S18" s="10"/>
      <c r="T18" s="11"/>
    </row>
    <row r="19" spans="2:20" ht="17.25" thickTop="1" x14ac:dyDescent="0.3"/>
    <row r="20" spans="2:20" x14ac:dyDescent="0.3">
      <c r="B20" s="12" t="s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0" ht="9.75" customHeight="1" x14ac:dyDescent="0.3"/>
    <row r="22" spans="2:20" ht="17.25" thickBot="1" x14ac:dyDescent="0.35"/>
    <row r="23" spans="2:20" ht="17.25" thickTop="1" x14ac:dyDescent="0.3">
      <c r="B23" s="4"/>
      <c r="C23" s="2"/>
      <c r="D23" s="2"/>
      <c r="E23" s="2"/>
      <c r="F23" s="2"/>
      <c r="G23" s="3"/>
      <c r="I23" s="4"/>
      <c r="J23" s="2"/>
      <c r="K23" s="2"/>
      <c r="L23" s="2"/>
      <c r="M23" s="2"/>
      <c r="N23" s="3"/>
      <c r="P23" s="4"/>
      <c r="Q23" s="50"/>
      <c r="R23" s="50"/>
      <c r="S23" s="50"/>
      <c r="T23" s="3"/>
    </row>
    <row r="24" spans="2:20" ht="17.100000000000001" customHeight="1" thickBot="1" x14ac:dyDescent="0.35">
      <c r="B24" s="7"/>
      <c r="C24" s="62" t="s">
        <v>22</v>
      </c>
      <c r="D24" s="62"/>
      <c r="E24" s="5"/>
      <c r="F24" s="5"/>
      <c r="G24" s="13"/>
      <c r="I24" s="7"/>
      <c r="J24" s="62" t="s">
        <v>22</v>
      </c>
      <c r="K24" s="62"/>
      <c r="L24" s="5"/>
      <c r="M24" s="5"/>
      <c r="N24" s="13"/>
      <c r="P24" s="7"/>
      <c r="Q24" s="62" t="s">
        <v>26</v>
      </c>
      <c r="R24" s="62"/>
      <c r="S24" s="5"/>
      <c r="T24" s="8"/>
    </row>
    <row r="25" spans="2:20" ht="17.25" thickBot="1" x14ac:dyDescent="0.35">
      <c r="B25" s="7"/>
      <c r="C25" s="15"/>
      <c r="D25" s="63" t="s">
        <v>23</v>
      </c>
      <c r="E25" s="64"/>
      <c r="F25" s="65"/>
      <c r="G25" s="8"/>
      <c r="I25" s="7"/>
      <c r="J25" s="15"/>
      <c r="K25" s="63" t="s">
        <v>23</v>
      </c>
      <c r="L25" s="64"/>
      <c r="M25" s="65"/>
      <c r="N25" s="8"/>
      <c r="P25" s="7"/>
      <c r="T25" s="8"/>
    </row>
    <row r="26" spans="2:20" ht="17.25" thickBot="1" x14ac:dyDescent="0.35">
      <c r="B26" s="7"/>
      <c r="C26" s="18" t="s">
        <v>11</v>
      </c>
      <c r="D26" s="66">
        <f>+S10*F10</f>
        <v>19236.096000000005</v>
      </c>
      <c r="E26" s="67"/>
      <c r="F26" s="68"/>
      <c r="G26" s="8"/>
      <c r="I26" s="7"/>
      <c r="J26" s="18" t="s">
        <v>8</v>
      </c>
      <c r="K26" s="66">
        <f>+M10*S10</f>
        <v>28357.560000000005</v>
      </c>
      <c r="L26" s="67"/>
      <c r="M26" s="68"/>
      <c r="N26" s="8"/>
      <c r="P26" s="7"/>
      <c r="Q26" s="25" t="s">
        <v>29</v>
      </c>
      <c r="R26" s="27"/>
      <c r="S26" s="26">
        <f>IF(D26&gt;K26,1-(K26/D26),1-(D26/K26))</f>
        <v>0.32165898617511512</v>
      </c>
      <c r="T26" s="8"/>
    </row>
    <row r="27" spans="2:20" ht="17.25" thickBot="1" x14ac:dyDescent="0.35">
      <c r="B27" s="7"/>
      <c r="C27" s="18" t="s">
        <v>25</v>
      </c>
      <c r="D27" s="66">
        <f>+F11*S10</f>
        <v>1672.7040000000002</v>
      </c>
      <c r="E27" s="67"/>
      <c r="F27" s="68"/>
      <c r="G27" s="8"/>
      <c r="I27" s="7"/>
      <c r="J27" s="18" t="s">
        <v>25</v>
      </c>
      <c r="K27" s="66">
        <f>+M11*S10</f>
        <v>2864.4000000000005</v>
      </c>
      <c r="L27" s="67"/>
      <c r="M27" s="68"/>
      <c r="N27" s="8"/>
      <c r="P27" s="7"/>
      <c r="Q27" s="25" t="s">
        <v>30</v>
      </c>
      <c r="R27" s="35"/>
      <c r="S27" s="26">
        <f>IF(D27&gt;K27,1-(K27/D27),1-(D27/K27))</f>
        <v>0.41603686635944703</v>
      </c>
      <c r="T27" s="8"/>
    </row>
    <row r="28" spans="2:20" ht="17.25" thickBot="1" x14ac:dyDescent="0.35">
      <c r="B28" s="9"/>
      <c r="C28" s="10"/>
      <c r="D28" s="10"/>
      <c r="E28" s="10"/>
      <c r="F28" s="10"/>
      <c r="G28" s="11"/>
      <c r="I28" s="9"/>
      <c r="J28" s="10"/>
      <c r="K28" s="10"/>
      <c r="L28" s="10"/>
      <c r="M28" s="10"/>
      <c r="N28" s="11"/>
      <c r="P28" s="7"/>
      <c r="T28" s="8"/>
    </row>
    <row r="29" spans="2:20" ht="18" thickTop="1" thickBot="1" x14ac:dyDescent="0.35">
      <c r="P29" s="7"/>
      <c r="Q29" s="25" t="s">
        <v>27</v>
      </c>
      <c r="R29" s="46"/>
      <c r="S29" s="51">
        <f>+K26-D26</f>
        <v>9121.4639999999999</v>
      </c>
      <c r="T29" s="8"/>
    </row>
    <row r="30" spans="2:20" ht="17.25" thickBot="1" x14ac:dyDescent="0.35">
      <c r="P30" s="7"/>
      <c r="Q30" s="25" t="s">
        <v>28</v>
      </c>
      <c r="R30" s="46"/>
      <c r="S30" s="51">
        <f>+K27-D27</f>
        <v>1191.6960000000004</v>
      </c>
      <c r="T30" s="8"/>
    </row>
    <row r="31" spans="2:20" ht="17.25" thickBot="1" x14ac:dyDescent="0.35">
      <c r="P31" s="7"/>
      <c r="T31" s="8"/>
    </row>
    <row r="32" spans="2:20" ht="17.25" thickBot="1" x14ac:dyDescent="0.35">
      <c r="P32" s="7"/>
      <c r="Q32" s="25" t="s">
        <v>31</v>
      </c>
      <c r="R32" s="46"/>
      <c r="S32" s="52">
        <f>+(K27-D27)*D11</f>
        <v>4170.9360000000015</v>
      </c>
      <c r="T32" s="8"/>
    </row>
    <row r="33" spans="16:20" ht="17.25" thickBot="1" x14ac:dyDescent="0.35">
      <c r="P33" s="9"/>
      <c r="Q33" s="10"/>
      <c r="R33" s="10"/>
      <c r="S33" s="10"/>
      <c r="T33" s="11"/>
    </row>
    <row r="34" spans="16:20" ht="17.25" thickTop="1" x14ac:dyDescent="0.3"/>
  </sheetData>
  <sheetProtection algorithmName="SHA-512" hashValue="QRPBix/M1P9PHaRkiY4B5qYFktscctNHwAsYBYjNIK+Tq7kv+qZw0cV9POHFBJnE89BXeT2ZtCpp+zHk+0Jzsw==" saltValue="Zhvh8Le3DMyWVzXKCwBIEw==" spinCount="100000" sheet="1" selectLockedCells="1"/>
  <mergeCells count="19">
    <mergeCell ref="Q24:R24"/>
    <mergeCell ref="D25:F25"/>
    <mergeCell ref="D26:F26"/>
    <mergeCell ref="D27:F27"/>
    <mergeCell ref="J24:K24"/>
    <mergeCell ref="K25:M25"/>
    <mergeCell ref="K26:M26"/>
    <mergeCell ref="K27:M27"/>
    <mergeCell ref="C24:D24"/>
    <mergeCell ref="L13:L14"/>
    <mergeCell ref="M13:M14"/>
    <mergeCell ref="C8:D8"/>
    <mergeCell ref="J8:K8"/>
    <mergeCell ref="C13:C14"/>
    <mergeCell ref="D13:D14"/>
    <mergeCell ref="E13:E14"/>
    <mergeCell ref="F13:F14"/>
    <mergeCell ref="J13:J14"/>
    <mergeCell ref="K13:K14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7263D70A78F748B4114F0A617EDFBE" ma:contentTypeVersion="20" ma:contentTypeDescription="Opret et nyt dokument." ma:contentTypeScope="" ma:versionID="024b037733a70e76083edf2b5911c742">
  <xsd:schema xmlns:xsd="http://www.w3.org/2001/XMLSchema" xmlns:xs="http://www.w3.org/2001/XMLSchema" xmlns:p="http://schemas.microsoft.com/office/2006/metadata/properties" xmlns:ns2="f9fe15ee-a6ed-480e-b946-8f0c304ad1c7" xmlns:ns3="fcfd8e52-ae75-4d34-a080-80cba85f2cab" targetNamespace="http://schemas.microsoft.com/office/2006/metadata/properties" ma:root="true" ma:fieldsID="aa702d9f651b75ecfbdc34de7bd1aa58" ns2:_="" ns3:_="">
    <xsd:import namespace="f9fe15ee-a6ed-480e-b946-8f0c304ad1c7"/>
    <xsd:import namespace="fcfd8e52-ae75-4d34-a080-80cba85f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e15ee-a6ed-480e-b946-8f0c304ad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0b94b2f5-4c49-4522-b96d-819394c0f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8e52-ae75-4d34-a080-80cba85f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c62aa41-783b-4c26-97cc-252264289f26}" ma:internalName="TaxCatchAll" ma:showField="CatchAllData" ma:web="fcfd8e52-ae75-4d34-a080-80cba85f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fe15ee-a6ed-480e-b946-8f0c304ad1c7">
      <Terms xmlns="http://schemas.microsoft.com/office/infopath/2007/PartnerControls"/>
    </lcf76f155ced4ddcb4097134ff3c332f>
    <TaxCatchAll xmlns="fcfd8e52-ae75-4d34-a080-80cba85f2cab" xsi:nil="true"/>
  </documentManagement>
</p:properties>
</file>

<file path=customXml/itemProps1.xml><?xml version="1.0" encoding="utf-8"?>
<ds:datastoreItem xmlns:ds="http://schemas.openxmlformats.org/officeDocument/2006/customXml" ds:itemID="{4A58CE6D-E704-4589-AECD-B8FE82C39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E6388-5960-45F1-9F81-D957A4E6CB7B}"/>
</file>

<file path=customXml/itemProps3.xml><?xml version="1.0" encoding="utf-8"?>
<ds:datastoreItem xmlns:ds="http://schemas.openxmlformats.org/officeDocument/2006/customXml" ds:itemID="{76BE57F8-2CB0-406C-A982-42798C43E8E4}">
  <ds:schemaRefs>
    <ds:schemaRef ds:uri="27598bb7-f2e5-4541-ad45-27b1184dd6bc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cf92d7-d8ce-467a-b534-664f8b293a3c"/>
    <ds:schemaRef ds:uri="http://schemas.microsoft.com/office/2006/metadata/properties"/>
    <ds:schemaRef ds:uri="http://purl.org/dc/terms/"/>
    <ds:schemaRef ds:uri="2430142d-fdef-4f59-aaa2-b8b13ef7992d"/>
    <ds:schemaRef ds:uri="c69c9920-942d-4fa2-956b-2baf2cbaaf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GENAN PELLET 35 vs. 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Sigvert</dc:creator>
  <cp:lastModifiedBy>Jeppe Ørum Madsen</cp:lastModifiedBy>
  <dcterms:created xsi:type="dcterms:W3CDTF">2018-09-10T06:56:56Z</dcterms:created>
  <dcterms:modified xsi:type="dcterms:W3CDTF">2024-04-30T11:04:33Z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0x0101000F7263D70A78F748B4114F0A617EDFBE</vt:lpwstr>
  </property>
</Properties>
</file>